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f3f08c9744620f9c/Skrivbord/"/>
    </mc:Choice>
  </mc:AlternateContent>
  <xr:revisionPtr revIDLastSave="11" documentId="13_ncr:1_{1A4F2B59-6253-427C-821C-D4F49260B65D}" xr6:coauthVersionLast="47" xr6:coauthVersionMax="47" xr10:uidLastSave="{8AE47F01-46EE-49C3-8CB3-40A1B97341B9}"/>
  <bookViews>
    <workbookView xWindow="-120" yWindow="-120" windowWidth="29040" windowHeight="17520" xr2:uid="{00000000-000D-0000-FFFF-FFFF00000000}"/>
  </bookViews>
  <sheets>
    <sheet name="Svenska" sheetId="3" r:id="rId1"/>
    <sheet name="Englis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3" l="1"/>
  <c r="B57" i="3" s="1"/>
  <c r="B53" i="3"/>
  <c r="B43" i="3"/>
  <c r="B40" i="3"/>
  <c r="B37" i="3"/>
  <c r="B31" i="3"/>
  <c r="B30" i="3"/>
  <c r="B28" i="3"/>
  <c r="B29" i="3" s="1"/>
  <c r="B26" i="3"/>
  <c r="B27" i="3" s="1"/>
  <c r="B24" i="3"/>
  <c r="B23" i="3"/>
  <c r="B21" i="3"/>
  <c r="B22" i="3" s="1"/>
  <c r="B20" i="3"/>
  <c r="B27" i="2"/>
  <c r="B44" i="3" l="1"/>
  <c r="B25" i="3" s="1"/>
  <c r="B58" i="3"/>
  <c r="B32" i="3" s="1"/>
  <c r="B52" i="2"/>
  <c r="B49" i="2"/>
  <c r="B59" i="2"/>
  <c r="B60" i="2" s="1"/>
  <c r="B62" i="2" s="1"/>
  <c r="B56" i="2"/>
  <c r="B43" i="2"/>
  <c r="B40" i="2"/>
  <c r="B36" i="2"/>
  <c r="B28" i="2"/>
  <c r="B26" i="2"/>
  <c r="B25" i="2"/>
  <c r="B23" i="2"/>
  <c r="B22" i="2"/>
  <c r="B21" i="2"/>
  <c r="B20" i="2"/>
  <c r="B61" i="2" l="1"/>
  <c r="B29" i="2"/>
  <c r="B30" i="2" s="1"/>
  <c r="B44" i="2"/>
  <c r="B24" i="2" s="1"/>
</calcChain>
</file>

<file path=xl/sharedStrings.xml><?xml version="1.0" encoding="utf-8"?>
<sst xmlns="http://schemas.openxmlformats.org/spreadsheetml/2006/main" count="190" uniqueCount="137">
  <si>
    <t>m2</t>
  </si>
  <si>
    <t>cm</t>
  </si>
  <si>
    <t>m</t>
  </si>
  <si>
    <t>kg</t>
  </si>
  <si>
    <t>m3</t>
  </si>
  <si>
    <t>gram</t>
  </si>
  <si>
    <t>kilometer</t>
  </si>
  <si>
    <t>kg/m3</t>
  </si>
  <si>
    <t>km</t>
  </si>
  <si>
    <t>kg C</t>
  </si>
  <si>
    <t>kg CO2</t>
  </si>
  <si>
    <t>Aantal autokilometers</t>
  </si>
  <si>
    <t>Municipality</t>
  </si>
  <si>
    <t>Location</t>
  </si>
  <si>
    <t>Tree specie</t>
  </si>
  <si>
    <t>Leaf area</t>
  </si>
  <si>
    <t>DBH</t>
  </si>
  <si>
    <t>Height</t>
  </si>
  <si>
    <r>
      <t xml:space="preserve">Amount </t>
    </r>
    <r>
      <rPr>
        <b/>
        <sz val="11"/>
        <color theme="1"/>
        <rFont val="Calibri"/>
        <family val="2"/>
        <scheme val="minor"/>
      </rPr>
      <t>kg</t>
    </r>
    <r>
      <rPr>
        <sz val="11"/>
        <color theme="1"/>
        <rFont val="Calibri"/>
        <family val="2"/>
        <scheme val="minor"/>
      </rPr>
      <t xml:space="preserve"> oxygen production  / year</t>
    </r>
  </si>
  <si>
    <t>Fill in this cells</t>
  </si>
  <si>
    <t>Results for TreeTag</t>
  </si>
  <si>
    <t>Calculating services i-Tree</t>
  </si>
  <si>
    <t>i-Tree Data</t>
  </si>
  <si>
    <r>
      <t xml:space="preserve">Amount </t>
    </r>
    <r>
      <rPr>
        <b/>
        <sz val="11"/>
        <color theme="1"/>
        <rFont val="Calibri"/>
        <family val="2"/>
        <scheme val="minor"/>
      </rPr>
      <t>m3 avoided run-off</t>
    </r>
    <r>
      <rPr>
        <sz val="11"/>
        <color theme="1"/>
        <rFont val="Calibri"/>
        <family val="2"/>
        <scheme val="minor"/>
      </rPr>
      <t xml:space="preserve"> / year</t>
    </r>
  </si>
  <si>
    <t>Amount (grams) air pollution removal  / year</t>
  </si>
  <si>
    <r>
      <t xml:space="preserve">Amount </t>
    </r>
    <r>
      <rPr>
        <b/>
        <sz val="11"/>
        <color theme="1"/>
        <rFont val="Calibri"/>
        <family val="2"/>
        <scheme val="minor"/>
      </rPr>
      <t>kg</t>
    </r>
    <r>
      <rPr>
        <sz val="11"/>
        <color theme="1"/>
        <rFont val="Calibri"/>
        <family val="2"/>
        <scheme val="minor"/>
      </rPr>
      <t xml:space="preserve"> stored Carbon ( C )</t>
    </r>
  </si>
  <si>
    <r>
      <t xml:space="preserve">Amount </t>
    </r>
    <r>
      <rPr>
        <b/>
        <sz val="11"/>
        <color theme="1"/>
        <rFont val="Calibri"/>
        <family val="2"/>
        <scheme val="minor"/>
      </rPr>
      <t>kg</t>
    </r>
    <r>
      <rPr>
        <sz val="11"/>
        <color theme="1"/>
        <rFont val="Calibri"/>
        <family val="2"/>
        <scheme val="minor"/>
      </rPr>
      <t xml:space="preserve"> carbon ( C )  sequestration  / year</t>
    </r>
  </si>
  <si>
    <t>TreeTag data</t>
  </si>
  <si>
    <t>Tree Specie</t>
  </si>
  <si>
    <t>Trunk diameter</t>
  </si>
  <si>
    <t>days of oxygen for 1 person (see formula below)</t>
  </si>
  <si>
    <t>Annual Air polution removal (grams)</t>
  </si>
  <si>
    <t>Annual reduce rainwater run-off  (liter)</t>
  </si>
  <si>
    <t xml:space="preserve">Total stored carbon ( C ) </t>
  </si>
  <si>
    <t>Annual capture of carbondioxide CO2</t>
  </si>
  <si>
    <t>days</t>
  </si>
  <si>
    <t>liters</t>
  </si>
  <si>
    <t>grams</t>
  </si>
  <si>
    <t>miles</t>
  </si>
  <si>
    <t>equivalent to car miles (see formula below)</t>
  </si>
  <si>
    <t>Formula's</t>
  </si>
  <si>
    <t>Oxygen-use / person / day</t>
  </si>
  <si>
    <t>liter / person / day</t>
  </si>
  <si>
    <t>Source: https://nl.wikipedia.org/wiki/Ademhalingsstelsel_(mens)</t>
  </si>
  <si>
    <t>specific gravity oxygen gas</t>
  </si>
  <si>
    <t>kilograms / person / day:</t>
  </si>
  <si>
    <t>kg/person/day</t>
  </si>
  <si>
    <t>1 person: average use of 300ml clear oxygen / minute</t>
  </si>
  <si>
    <t>Calculation use of oxygen</t>
  </si>
  <si>
    <t>Kilograms produced oxygen by trees (annual)</t>
  </si>
  <si>
    <t>Days for 1 person</t>
  </si>
  <si>
    <t>Calculation car miles vs stored carbon</t>
  </si>
  <si>
    <t>grams / kilometer</t>
  </si>
  <si>
    <t>Source: https://www.clo.nl/indicatoren/nl0134-koolstofdioxide-emissie-per-voertuigkilometer-voor-nieuwe-personenautos</t>
  </si>
  <si>
    <t>Average driving distance annual (Netherlands) (2018) KM</t>
  </si>
  <si>
    <t>Average driving distance annual (Netherlands) (2018) Miles</t>
  </si>
  <si>
    <t>Source: https://www.cbs.nl/nl-nl/maatschappij/verkeer-en-vervoer/transport-en-mobiliteit/mobiliteit/verkeer/categorie-verkeer/personenautoverkeer</t>
  </si>
  <si>
    <t>Calculation factor Carbon to CO2:</t>
  </si>
  <si>
    <t>Source:  https://edepot.wur.nl/113997</t>
  </si>
  <si>
    <t>grams / mile</t>
  </si>
  <si>
    <t>Average annual emissions passenger-cars</t>
  </si>
  <si>
    <t>kg/year</t>
  </si>
  <si>
    <t>Average passenger-car emissions CO2 (2017)</t>
  </si>
  <si>
    <t>Calculation car emissions to miles:</t>
  </si>
  <si>
    <t>mile</t>
  </si>
  <si>
    <t>Calculation CO2 storage to personal car-miles</t>
  </si>
  <si>
    <t>Stored carbon</t>
  </si>
  <si>
    <t>Calculation of CO2</t>
  </si>
  <si>
    <t>equivalent to car km (see formula below)</t>
  </si>
  <si>
    <t>Malmö</t>
  </si>
  <si>
    <t>Ribban</t>
  </si>
  <si>
    <t>Oxel</t>
  </si>
  <si>
    <t>Fyll i denna cell</t>
  </si>
  <si>
    <t>Resultat för TreeTag</t>
  </si>
  <si>
    <t>Beräkna tjänster i-Tree</t>
  </si>
  <si>
    <t>Kommun</t>
  </si>
  <si>
    <t>Plats</t>
  </si>
  <si>
    <t>Trädart</t>
  </si>
  <si>
    <t>Bladarea</t>
  </si>
  <si>
    <t>DBH (Diameter i brösthöjd)</t>
  </si>
  <si>
    <t>Höjd</t>
  </si>
  <si>
    <r>
      <t xml:space="preserve">Mängd </t>
    </r>
    <r>
      <rPr>
        <b/>
        <sz val="11"/>
        <color theme="1"/>
        <rFont val="Calibri"/>
        <family val="2"/>
        <scheme val="minor"/>
      </rPr>
      <t>kg</t>
    </r>
    <r>
      <rPr>
        <sz val="11"/>
        <color theme="1"/>
        <rFont val="Calibri"/>
        <family val="2"/>
        <scheme val="minor"/>
      </rPr>
      <t xml:space="preserve"> syreproduktion  / år</t>
    </r>
  </si>
  <si>
    <r>
      <t xml:space="preserve">Mängd </t>
    </r>
    <r>
      <rPr>
        <b/>
        <sz val="11"/>
        <color theme="1"/>
        <rFont val="Calibri"/>
        <family val="2"/>
        <scheme val="minor"/>
      </rPr>
      <t>kg</t>
    </r>
    <r>
      <rPr>
        <sz val="11"/>
        <color theme="1"/>
        <rFont val="Calibri"/>
        <family val="2"/>
        <scheme val="minor"/>
      </rPr>
      <t xml:space="preserve"> lagrad kol ( C )</t>
    </r>
  </si>
  <si>
    <r>
      <t xml:space="preserve">Mängd </t>
    </r>
    <r>
      <rPr>
        <b/>
        <sz val="11"/>
        <color theme="1"/>
        <rFont val="Calibri"/>
        <family val="2"/>
        <scheme val="minor"/>
      </rPr>
      <t>kg</t>
    </r>
    <r>
      <rPr>
        <sz val="11"/>
        <color theme="1"/>
        <rFont val="Calibri"/>
        <family val="2"/>
        <scheme val="minor"/>
      </rPr>
      <t xml:space="preserve"> kolbindning ( C )  / år</t>
    </r>
  </si>
  <si>
    <t>Stamdiameter</t>
  </si>
  <si>
    <t>dagar av syre för 1 person (se formel nedan)</t>
  </si>
  <si>
    <t>Årlig reduktion av dagvattenavrinning (liter)</t>
  </si>
  <si>
    <t>liter</t>
  </si>
  <si>
    <t>dagar</t>
  </si>
  <si>
    <t>Årlig lagring av koldioxid CO2</t>
  </si>
  <si>
    <t xml:space="preserve">Totalt lagrad kol ( C ) </t>
  </si>
  <si>
    <t>motsvarighet till bil km (se formel nedan)</t>
  </si>
  <si>
    <t>Syreförbrukning / person / dag</t>
  </si>
  <si>
    <t>liter / person / dag</t>
  </si>
  <si>
    <t>1 person: genomsnittlig användning 300ml syre / minut</t>
  </si>
  <si>
    <t>Källa: https://nl.wikipedia.org/wiki/Ademhalingsstelsel_(mens)</t>
  </si>
  <si>
    <t>kg/person/dag</t>
  </si>
  <si>
    <t>kilogram / person / dag:</t>
  </si>
  <si>
    <t>Kilogram producerat syre av träd (årligen)</t>
  </si>
  <si>
    <t>Dagar för 1 person</t>
  </si>
  <si>
    <t>gram / kilometer</t>
  </si>
  <si>
    <t>Källa: https://www.clo.nl/indicatoren/nl0134-koolstofdioxide-emissie-per-voertuigkilometer-voor-nieuwe-personenautos</t>
  </si>
  <si>
    <t>Källa: https://www.cbs.nl/nl-nl/maatschappij/verkeer-en-vervoer/transport-en-mobiliteit/mobiliteit/verkeer/categorie-verkeer/personenautoverkeer</t>
  </si>
  <si>
    <t>Källa:  https://edepot.wur.nl/113997</t>
  </si>
  <si>
    <t>Genomsnittligt koldioxidutsläpp för personbilar CO2 (2017)</t>
  </si>
  <si>
    <t>Genomsnittlig körsträcka årligen (Nederländerna) (2018) KM</t>
  </si>
  <si>
    <t>Beräkningsfaktor Kol till CO2:</t>
  </si>
  <si>
    <t>kg/år</t>
  </si>
  <si>
    <t>Lagrad kol</t>
  </si>
  <si>
    <t>Beräkning av CO2</t>
  </si>
  <si>
    <t>Mängd (gram) avlägsnade luftföroreningar  / år</t>
  </si>
  <si>
    <r>
      <t xml:space="preserve">Mängd </t>
    </r>
    <r>
      <rPr>
        <b/>
        <sz val="11"/>
        <color theme="1"/>
        <rFont val="Calibri"/>
        <family val="2"/>
        <scheme val="minor"/>
      </rPr>
      <t xml:space="preserve">m3 </t>
    </r>
    <r>
      <rPr>
        <sz val="11"/>
        <color theme="1"/>
        <rFont val="Calibri"/>
        <family val="2"/>
        <scheme val="minor"/>
      </rPr>
      <t>reducerad avrinning / år</t>
    </r>
  </si>
  <si>
    <t>Årlig reduktion av luftföroreningar (gram)</t>
  </si>
  <si>
    <t>Formler</t>
  </si>
  <si>
    <t>Beräkning av syre</t>
  </si>
  <si>
    <t>Syres densitet</t>
  </si>
  <si>
    <t>Genomsnittligt årligt utsläpp för personbilar</t>
  </si>
  <si>
    <t>Antal bilkilometer</t>
  </si>
  <si>
    <t>Beräkning av bil km vs lagrat kol</t>
  </si>
  <si>
    <t>Beräkning av CO2-lagring till personbilar-km</t>
  </si>
  <si>
    <t>badkar</t>
  </si>
  <si>
    <t>Dagvattenavrinning motsvarighet till badkar</t>
  </si>
  <si>
    <t>Beräkning liter avrinning vs badkar</t>
  </si>
  <si>
    <t>Källa: https://www.svensktvatten.se/medlemsservice/kampanjer/hallbar-vattenanvandning/hur-anvands-materialet/fakta-om-vattenforbrukning/</t>
  </si>
  <si>
    <t>Mängd vatten i ett genomsnittligt badkar</t>
  </si>
  <si>
    <t>gram / dosa lössnus</t>
  </si>
  <si>
    <t>Beräkning luftföroreningar gram vs vikten av en dosa lössnus</t>
  </si>
  <si>
    <t>https://www.swedishmatch.se/snusakademin/fragor-och-svar/hur-mycket-snus-ar-det-i-en-dosa/</t>
  </si>
  <si>
    <t>Luftföroreningar motsvarighet till vikten av en dosa lössnus</t>
  </si>
  <si>
    <t>dosor lössnus</t>
  </si>
  <si>
    <t>Beräkning bladarea vs fotbollsplan</t>
  </si>
  <si>
    <t>Storlek fotbollsplan</t>
  </si>
  <si>
    <t>https://sv.wikipedia.org/wiki/Spelplanen_(fotboll)</t>
  </si>
  <si>
    <t>Bladarea motsvarighet till fotbollsplan</t>
  </si>
  <si>
    <t>fotbollsplaner</t>
  </si>
  <si>
    <t>Vikt av en dosa lössnus</t>
  </si>
  <si>
    <t>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</si>
</sst>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/>
    <xf numFmtId="0" fontId="3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5" xfId="0" applyFont="1" applyBorder="1"/>
    <xf numFmtId="0" fontId="0" fillId="3" borderId="0" xfId="0" applyFill="1"/>
    <xf numFmtId="0" fontId="0" fillId="0" borderId="7" xfId="0" applyBorder="1"/>
    <xf numFmtId="0" fontId="0" fillId="0" borderId="4" xfId="0" applyBorder="1"/>
    <xf numFmtId="0" fontId="0" fillId="0" borderId="6" xfId="0" applyBorder="1"/>
    <xf numFmtId="3" fontId="0" fillId="0" borderId="0" xfId="0" applyNumberFormat="1"/>
    <xf numFmtId="0" fontId="1" fillId="0" borderId="6" xfId="0" applyFont="1" applyBorder="1"/>
    <xf numFmtId="0" fontId="1" fillId="3" borderId="0" xfId="0" applyFont="1" applyFill="1"/>
    <xf numFmtId="4" fontId="0" fillId="0" borderId="0" xfId="0" applyNumberFormat="1"/>
    <xf numFmtId="1" fontId="0" fillId="4" borderId="0" xfId="0" applyNumberFormat="1" applyFill="1"/>
    <xf numFmtId="0" fontId="0" fillId="4" borderId="0" xfId="0" applyFill="1"/>
    <xf numFmtId="2" fontId="0" fillId="4" borderId="0" xfId="0" applyNumberFormat="1" applyFill="1"/>
    <xf numFmtId="1" fontId="1" fillId="4" borderId="8" xfId="0" applyNumberFormat="1" applyFont="1" applyFill="1" applyBorder="1"/>
    <xf numFmtId="0" fontId="0" fillId="5" borderId="0" xfId="0" applyFill="1"/>
    <xf numFmtId="0" fontId="1" fillId="5" borderId="0" xfId="0" applyFont="1" applyFill="1"/>
    <xf numFmtId="2" fontId="0" fillId="0" borderId="0" xfId="0" applyNumberFormat="1"/>
    <xf numFmtId="0" fontId="1" fillId="0" borderId="3" xfId="0" applyFont="1" applyBorder="1"/>
    <xf numFmtId="0" fontId="1" fillId="0" borderId="4" xfId="0" applyFont="1" applyBorder="1"/>
    <xf numFmtId="1" fontId="1" fillId="4" borderId="0" xfId="0" applyNumberFormat="1" applyFont="1" applyFill="1"/>
    <xf numFmtId="0" fontId="0" fillId="6" borderId="0" xfId="0" applyFill="1"/>
    <xf numFmtId="0" fontId="1" fillId="6" borderId="0" xfId="0" applyFont="1" applyFill="1"/>
    <xf numFmtId="164" fontId="0" fillId="4" borderId="0" xfId="2" applyNumberFormat="1" applyFont="1" applyFill="1"/>
    <xf numFmtId="0" fontId="6" fillId="4" borderId="0" xfId="0" applyFont="1" applyFill="1"/>
    <xf numFmtId="164" fontId="6" fillId="4" borderId="0" xfId="2" applyNumberFormat="1" applyFont="1" applyFill="1"/>
    <xf numFmtId="1" fontId="7" fillId="4" borderId="8" xfId="0" applyNumberFormat="1" applyFont="1" applyFill="1" applyBorder="1"/>
    <xf numFmtId="0" fontId="7" fillId="0" borderId="6" xfId="0" applyFont="1" applyBorder="1"/>
    <xf numFmtId="0" fontId="0" fillId="7" borderId="0" xfId="0" applyFill="1"/>
    <xf numFmtId="0" fontId="8" fillId="4" borderId="0" xfId="0" applyFont="1" applyFill="1"/>
    <xf numFmtId="165" fontId="8" fillId="4" borderId="0" xfId="0" applyNumberFormat="1" applyFont="1" applyFill="1"/>
    <xf numFmtId="0" fontId="3" fillId="0" borderId="5" xfId="0" applyFont="1" applyBorder="1"/>
    <xf numFmtId="0" fontId="0" fillId="0" borderId="8" xfId="0" applyBorder="1"/>
    <xf numFmtId="0" fontId="0" fillId="8" borderId="7" xfId="0" applyFill="1" applyBorder="1"/>
    <xf numFmtId="0" fontId="0" fillId="8" borderId="2" xfId="0" applyFill="1" applyBorder="1"/>
    <xf numFmtId="0" fontId="1" fillId="8" borderId="1" xfId="0" applyFont="1" applyFill="1" applyBorder="1"/>
    <xf numFmtId="0" fontId="3" fillId="0" borderId="3" xfId="0" applyFont="1" applyBorder="1"/>
    <xf numFmtId="0" fontId="1" fillId="6" borderId="1" xfId="0" applyFont="1" applyFill="1" applyBorder="1"/>
    <xf numFmtId="0" fontId="0" fillId="6" borderId="7" xfId="0" applyFill="1" applyBorder="1"/>
    <xf numFmtId="0" fontId="0" fillId="6" borderId="2" xfId="0" applyFill="1" applyBorder="1"/>
    <xf numFmtId="0" fontId="0" fillId="0" borderId="5" xfId="0" applyBorder="1"/>
    <xf numFmtId="0" fontId="1" fillId="5" borderId="1" xfId="0" applyFont="1" applyFill="1" applyBorder="1"/>
    <xf numFmtId="0" fontId="0" fillId="5" borderId="7" xfId="0" applyFill="1" applyBorder="1"/>
    <xf numFmtId="0" fontId="0" fillId="5" borderId="2" xfId="0" applyFill="1" applyBorder="1"/>
    <xf numFmtId="0" fontId="5" fillId="0" borderId="3" xfId="0" applyFont="1" applyBorder="1"/>
    <xf numFmtId="0" fontId="0" fillId="0" borderId="0" xfId="0" applyAlignment="1">
      <alignment horizontal="right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4" borderId="0" xfId="0" applyFill="1" applyAlignment="1">
      <alignment horizontal="left"/>
    </xf>
    <xf numFmtId="0" fontId="0" fillId="2" borderId="0" xfId="0" applyFill="1" applyAlignment="1">
      <alignment horizontal="left"/>
    </xf>
  </cellXfs>
  <cellStyles count="3">
    <cellStyle name="Hyperlänk" xfId="1" builtinId="8"/>
    <cellStyle name="Normal" xfId="0" builtinId="0"/>
    <cellStyle name="Tusental" xfId="2" builtinId="3"/>
  </cellStyles>
  <dxfs count="0"/>
  <tableStyles count="0" defaultTableStyle="TableStyleMedium2" defaultPivotStyle="PivotStyleLight16"/>
  <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tabSelected="1" zoomScale="112" zoomScaleNormal="112" workbookViewId="0">
      <selection activeCell="C9" sqref="C9"/>
    </sheetView>
  </sheetViews>
  <sheetFormatPr defaultRowHeight="15" x14ac:dyDescent="0.25"/>
  <cols>
    <col min="1" max="1" width="55.7109375" customWidth="1"/>
    <col min="2" max="2" width="11.28515625" bestFit="1" customWidth="1"/>
    <col min="3" max="3" width="17" bestFit="1" customWidth="1"/>
  </cols>
  <sheetData>
    <row r="1" spans="1:6" x14ac:dyDescent="0.25">
      <c r="A1" s="14" t="s">
        <v>74</v>
      </c>
      <c r="B1" s="8"/>
      <c r="C1" s="8"/>
    </row>
    <row r="3" spans="1:6" x14ac:dyDescent="0.25">
      <c r="A3" t="s">
        <v>75</v>
      </c>
      <c r="B3" s="54" t="s">
        <v>136</v>
      </c>
      <c r="C3" s="54"/>
      <c r="E3" s="54" t="s">
        <v>72</v>
      </c>
      <c r="F3" s="54"/>
    </row>
    <row r="4" spans="1:6" x14ac:dyDescent="0.25">
      <c r="A4" t="s">
        <v>76</v>
      </c>
      <c r="B4" s="54" t="s">
        <v>136</v>
      </c>
      <c r="C4" s="54"/>
    </row>
    <row r="5" spans="1:6" x14ac:dyDescent="0.25">
      <c r="E5" s="53" t="s">
        <v>73</v>
      </c>
      <c r="F5" s="53"/>
    </row>
    <row r="6" spans="1:6" x14ac:dyDescent="0.25">
      <c r="A6" s="14" t="s">
        <v>22</v>
      </c>
      <c r="B6" s="14"/>
      <c r="C6" s="14"/>
    </row>
    <row r="7" spans="1:6" x14ac:dyDescent="0.25">
      <c r="A7" t="s">
        <v>77</v>
      </c>
      <c r="B7" s="54" t="s">
        <v>136</v>
      </c>
      <c r="C7" s="54"/>
    </row>
    <row r="8" spans="1:6" x14ac:dyDescent="0.25">
      <c r="A8" t="s">
        <v>78</v>
      </c>
      <c r="B8" s="3" t="s">
        <v>136</v>
      </c>
      <c r="C8" t="s">
        <v>0</v>
      </c>
    </row>
    <row r="9" spans="1:6" x14ac:dyDescent="0.25">
      <c r="A9" t="s">
        <v>79</v>
      </c>
      <c r="B9" s="3" t="s">
        <v>136</v>
      </c>
      <c r="C9" t="s">
        <v>1</v>
      </c>
    </row>
    <row r="10" spans="1:6" x14ac:dyDescent="0.25">
      <c r="A10" t="s">
        <v>80</v>
      </c>
      <c r="B10" s="3" t="s">
        <v>136</v>
      </c>
      <c r="C10" t="s">
        <v>2</v>
      </c>
    </row>
    <row r="11" spans="1:6" x14ac:dyDescent="0.25">
      <c r="A11" t="s">
        <v>81</v>
      </c>
      <c r="B11" s="3" t="s">
        <v>136</v>
      </c>
      <c r="C11" t="s">
        <v>3</v>
      </c>
    </row>
    <row r="12" spans="1:6" x14ac:dyDescent="0.25">
      <c r="A12" t="s">
        <v>111</v>
      </c>
      <c r="B12" s="3" t="s">
        <v>136</v>
      </c>
      <c r="C12" t="s">
        <v>4</v>
      </c>
    </row>
    <row r="13" spans="1:6" x14ac:dyDescent="0.25">
      <c r="A13" t="s">
        <v>110</v>
      </c>
      <c r="B13" s="3" t="s">
        <v>136</v>
      </c>
      <c r="C13" t="s">
        <v>5</v>
      </c>
    </row>
    <row r="14" spans="1:6" x14ac:dyDescent="0.25">
      <c r="A14" t="s">
        <v>82</v>
      </c>
      <c r="B14" s="3" t="s">
        <v>136</v>
      </c>
      <c r="C14" t="s">
        <v>3</v>
      </c>
    </row>
    <row r="15" spans="1:6" x14ac:dyDescent="0.25">
      <c r="A15" t="s">
        <v>83</v>
      </c>
      <c r="B15" s="3" t="s">
        <v>136</v>
      </c>
      <c r="C15" t="s">
        <v>3</v>
      </c>
    </row>
    <row r="19" spans="1:3" x14ac:dyDescent="0.25">
      <c r="A19" s="14" t="s">
        <v>27</v>
      </c>
      <c r="B19" s="14"/>
      <c r="C19" s="14"/>
    </row>
    <row r="20" spans="1:3" x14ac:dyDescent="0.25">
      <c r="A20" t="s">
        <v>77</v>
      </c>
      <c r="B20" s="53" t="str">
        <f>B7</f>
        <v>Ange</v>
      </c>
      <c r="C20" s="53"/>
    </row>
    <row r="21" spans="1:3" x14ac:dyDescent="0.25">
      <c r="A21" t="s">
        <v>78</v>
      </c>
      <c r="B21" s="17" t="str">
        <f>B8</f>
        <v>Ange</v>
      </c>
      <c r="C21" s="17" t="s">
        <v>0</v>
      </c>
    </row>
    <row r="22" spans="1:3" x14ac:dyDescent="0.25">
      <c r="A22" s="33" t="s">
        <v>133</v>
      </c>
      <c r="B22" s="35" t="e">
        <f>B21/B61</f>
        <v>#VALUE!</v>
      </c>
      <c r="C22" s="34" t="s">
        <v>134</v>
      </c>
    </row>
    <row r="23" spans="1:3" x14ac:dyDescent="0.25">
      <c r="A23" t="s">
        <v>84</v>
      </c>
      <c r="B23" s="17" t="str">
        <f t="shared" ref="B23:B24" si="0">B9</f>
        <v>Ange</v>
      </c>
      <c r="C23" s="17" t="s">
        <v>1</v>
      </c>
    </row>
    <row r="24" spans="1:3" x14ac:dyDescent="0.25">
      <c r="A24" t="s">
        <v>80</v>
      </c>
      <c r="B24" s="17" t="str">
        <f t="shared" si="0"/>
        <v>Ange</v>
      </c>
      <c r="C24" s="17" t="s">
        <v>2</v>
      </c>
    </row>
    <row r="25" spans="1:3" x14ac:dyDescent="0.25">
      <c r="A25" s="20" t="s">
        <v>85</v>
      </c>
      <c r="B25" s="16" t="e">
        <f>B44</f>
        <v>#VALUE!</v>
      </c>
      <c r="C25" s="17" t="s">
        <v>88</v>
      </c>
    </row>
    <row r="26" spans="1:3" x14ac:dyDescent="0.25">
      <c r="A26" t="s">
        <v>86</v>
      </c>
      <c r="B26" s="17" t="e">
        <f>B12*1000</f>
        <v>#VALUE!</v>
      </c>
      <c r="C26" s="17" t="s">
        <v>87</v>
      </c>
    </row>
    <row r="27" spans="1:3" x14ac:dyDescent="0.25">
      <c r="A27" s="33" t="s">
        <v>121</v>
      </c>
      <c r="B27" s="35" t="e">
        <f>B26/B65</f>
        <v>#VALUE!</v>
      </c>
      <c r="C27" s="34" t="s">
        <v>120</v>
      </c>
    </row>
    <row r="28" spans="1:3" x14ac:dyDescent="0.25">
      <c r="A28" t="s">
        <v>112</v>
      </c>
      <c r="B28" s="17" t="str">
        <f>B13</f>
        <v>Ange</v>
      </c>
      <c r="C28" s="17" t="s">
        <v>5</v>
      </c>
    </row>
    <row r="29" spans="1:3" x14ac:dyDescent="0.25">
      <c r="A29" s="33" t="s">
        <v>128</v>
      </c>
      <c r="B29" s="35" t="e">
        <f>B28/B69</f>
        <v>#VALUE!</v>
      </c>
      <c r="C29" s="34" t="s">
        <v>129</v>
      </c>
    </row>
    <row r="30" spans="1:3" x14ac:dyDescent="0.25">
      <c r="A30" t="s">
        <v>89</v>
      </c>
      <c r="B30" s="18" t="e">
        <f>B15*B51</f>
        <v>#VALUE!</v>
      </c>
      <c r="C30" s="17" t="s">
        <v>3</v>
      </c>
    </row>
    <row r="31" spans="1:3" x14ac:dyDescent="0.25">
      <c r="A31" t="s">
        <v>90</v>
      </c>
      <c r="B31" s="17" t="str">
        <f>B14</f>
        <v>Ange</v>
      </c>
      <c r="C31" s="17" t="s">
        <v>3</v>
      </c>
    </row>
    <row r="32" spans="1:3" x14ac:dyDescent="0.25">
      <c r="A32" s="26" t="s">
        <v>91</v>
      </c>
      <c r="B32" s="30" t="e">
        <f>B58</f>
        <v>#VALUE!</v>
      </c>
      <c r="C32" s="29" t="s">
        <v>8</v>
      </c>
    </row>
    <row r="34" spans="1:3" x14ac:dyDescent="0.25">
      <c r="A34" s="14" t="s">
        <v>113</v>
      </c>
      <c r="B34" s="8"/>
      <c r="C34" s="8"/>
    </row>
    <row r="36" spans="1:3" x14ac:dyDescent="0.25">
      <c r="A36" s="46" t="s">
        <v>92</v>
      </c>
      <c r="B36" s="47"/>
      <c r="C36" s="48"/>
    </row>
    <row r="37" spans="1:3" x14ac:dyDescent="0.25">
      <c r="A37" s="6" t="s">
        <v>94</v>
      </c>
      <c r="B37">
        <f>(300*60*24)/1000</f>
        <v>432</v>
      </c>
      <c r="C37" s="10" t="s">
        <v>93</v>
      </c>
    </row>
    <row r="38" spans="1:3" x14ac:dyDescent="0.25">
      <c r="A38" s="41" t="s">
        <v>95</v>
      </c>
      <c r="C38" s="10"/>
    </row>
    <row r="39" spans="1:3" x14ac:dyDescent="0.25">
      <c r="A39" s="49" t="s">
        <v>115</v>
      </c>
      <c r="B39">
        <v>1.43</v>
      </c>
      <c r="C39" s="10" t="s">
        <v>7</v>
      </c>
    </row>
    <row r="40" spans="1:3" x14ac:dyDescent="0.25">
      <c r="A40" s="45" t="s">
        <v>97</v>
      </c>
      <c r="B40" s="37">
        <f>(1.43/1000)*432</f>
        <v>0.61775999999999998</v>
      </c>
      <c r="C40" s="11" t="s">
        <v>96</v>
      </c>
    </row>
    <row r="42" spans="1:3" x14ac:dyDescent="0.25">
      <c r="A42" s="46" t="s">
        <v>114</v>
      </c>
      <c r="B42" s="47"/>
      <c r="C42" s="48"/>
    </row>
    <row r="43" spans="1:3" x14ac:dyDescent="0.25">
      <c r="A43" s="6" t="s">
        <v>98</v>
      </c>
      <c r="B43" t="str">
        <f>B11</f>
        <v>Ange</v>
      </c>
      <c r="C43" s="10" t="s">
        <v>3</v>
      </c>
    </row>
    <row r="44" spans="1:3" x14ac:dyDescent="0.25">
      <c r="A44" s="7" t="s">
        <v>99</v>
      </c>
      <c r="B44" s="19" t="e">
        <f>B43/B40</f>
        <v>#VALUE!</v>
      </c>
      <c r="C44" s="11" t="s">
        <v>88</v>
      </c>
    </row>
    <row r="46" spans="1:3" x14ac:dyDescent="0.25">
      <c r="A46" s="42" t="s">
        <v>118</v>
      </c>
      <c r="B46" s="43"/>
      <c r="C46" s="44"/>
    </row>
    <row r="47" spans="1:3" x14ac:dyDescent="0.25">
      <c r="A47" s="6" t="s">
        <v>104</v>
      </c>
      <c r="B47">
        <v>93</v>
      </c>
      <c r="C47" s="10" t="s">
        <v>100</v>
      </c>
    </row>
    <row r="48" spans="1:3" ht="45" x14ac:dyDescent="0.25">
      <c r="A48" s="51" t="s">
        <v>101</v>
      </c>
      <c r="C48" s="10"/>
    </row>
    <row r="49" spans="1:9" x14ac:dyDescent="0.25">
      <c r="A49" s="6" t="s">
        <v>105</v>
      </c>
      <c r="B49" s="12">
        <v>13000</v>
      </c>
      <c r="C49" s="10" t="s">
        <v>8</v>
      </c>
    </row>
    <row r="50" spans="1:9" ht="60" x14ac:dyDescent="0.25">
      <c r="A50" s="51" t="s">
        <v>102</v>
      </c>
      <c r="B50" s="12"/>
      <c r="C50" s="10"/>
    </row>
    <row r="51" spans="1:9" x14ac:dyDescent="0.25">
      <c r="A51" s="6" t="s">
        <v>106</v>
      </c>
      <c r="B51" s="15">
        <v>3.67</v>
      </c>
      <c r="C51" s="10"/>
    </row>
    <row r="52" spans="1:9" x14ac:dyDescent="0.25">
      <c r="A52" s="41" t="s">
        <v>103</v>
      </c>
      <c r="B52" s="15"/>
      <c r="C52" s="10"/>
    </row>
    <row r="53" spans="1:9" x14ac:dyDescent="0.25">
      <c r="A53" s="45" t="s">
        <v>116</v>
      </c>
      <c r="B53" s="37">
        <f>B47*B49/1000</f>
        <v>1209</v>
      </c>
      <c r="C53" s="11" t="s">
        <v>107</v>
      </c>
    </row>
    <row r="55" spans="1:9" x14ac:dyDescent="0.25">
      <c r="A55" s="42" t="s">
        <v>119</v>
      </c>
      <c r="B55" s="43"/>
      <c r="C55" s="44"/>
    </row>
    <row r="56" spans="1:9" x14ac:dyDescent="0.25">
      <c r="A56" s="6" t="s">
        <v>108</v>
      </c>
      <c r="B56" t="str">
        <f>B14</f>
        <v>Ange</v>
      </c>
      <c r="C56" s="10" t="s">
        <v>9</v>
      </c>
    </row>
    <row r="57" spans="1:9" x14ac:dyDescent="0.25">
      <c r="A57" s="6" t="s">
        <v>109</v>
      </c>
      <c r="B57" t="e">
        <f>B56*B51</f>
        <v>#VALUE!</v>
      </c>
      <c r="C57" s="10" t="s">
        <v>10</v>
      </c>
    </row>
    <row r="58" spans="1:9" x14ac:dyDescent="0.25">
      <c r="A58" s="7" t="s">
        <v>117</v>
      </c>
      <c r="B58" s="31" t="e">
        <f>B57/(B47/1000)</f>
        <v>#VALUE!</v>
      </c>
      <c r="C58" s="32" t="s">
        <v>6</v>
      </c>
    </row>
    <row r="60" spans="1:9" x14ac:dyDescent="0.25">
      <c r="A60" s="40" t="s">
        <v>130</v>
      </c>
      <c r="B60" s="38"/>
      <c r="C60" s="39"/>
    </row>
    <row r="61" spans="1:9" x14ac:dyDescent="0.25">
      <c r="A61" s="6" t="s">
        <v>131</v>
      </c>
      <c r="B61">
        <v>7140</v>
      </c>
      <c r="C61" s="10" t="s">
        <v>0</v>
      </c>
      <c r="I61" s="1"/>
    </row>
    <row r="62" spans="1:9" x14ac:dyDescent="0.25">
      <c r="A62" s="52" t="s">
        <v>132</v>
      </c>
      <c r="B62" s="37"/>
      <c r="C62" s="11"/>
    </row>
    <row r="63" spans="1:9" x14ac:dyDescent="0.25">
      <c r="A63" s="41"/>
      <c r="C63" s="10"/>
    </row>
    <row r="64" spans="1:9" x14ac:dyDescent="0.25">
      <c r="A64" s="40" t="s">
        <v>122</v>
      </c>
      <c r="B64" s="38"/>
      <c r="C64" s="39"/>
    </row>
    <row r="65" spans="1:3" x14ac:dyDescent="0.25">
      <c r="A65" s="6" t="s">
        <v>124</v>
      </c>
      <c r="B65">
        <v>150</v>
      </c>
      <c r="C65" s="10" t="s">
        <v>87</v>
      </c>
    </row>
    <row r="66" spans="1:3" ht="60" x14ac:dyDescent="0.25">
      <c r="A66" s="52" t="s">
        <v>123</v>
      </c>
      <c r="B66" s="37"/>
      <c r="C66" s="11"/>
    </row>
    <row r="67" spans="1:3" x14ac:dyDescent="0.25">
      <c r="A67" s="41"/>
      <c r="C67" s="10"/>
    </row>
    <row r="68" spans="1:3" x14ac:dyDescent="0.25">
      <c r="A68" s="40" t="s">
        <v>126</v>
      </c>
      <c r="B68" s="38"/>
      <c r="C68" s="39"/>
    </row>
    <row r="69" spans="1:3" x14ac:dyDescent="0.25">
      <c r="A69" s="6" t="s">
        <v>135</v>
      </c>
      <c r="B69" s="50">
        <v>42</v>
      </c>
      <c r="C69" s="10" t="s">
        <v>125</v>
      </c>
    </row>
    <row r="70" spans="1:3" x14ac:dyDescent="0.25">
      <c r="A70" s="36" t="s">
        <v>127</v>
      </c>
      <c r="B70" s="37"/>
      <c r="C70" s="11"/>
    </row>
  </sheetData>
  <mergeCells count="6">
    <mergeCell ref="B20:C20"/>
    <mergeCell ref="B3:C3"/>
    <mergeCell ref="E3:F3"/>
    <mergeCell ref="B4:C4"/>
    <mergeCell ref="E5:F5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opLeftCell="A40" workbookViewId="0">
      <selection activeCell="B61" sqref="B61"/>
    </sheetView>
  </sheetViews>
  <sheetFormatPr defaultRowHeight="15" x14ac:dyDescent="0.25"/>
  <cols>
    <col min="1" max="1" width="53.85546875" bestFit="1" customWidth="1"/>
    <col min="2" max="2" width="10.42578125" bestFit="1" customWidth="1"/>
    <col min="3" max="3" width="18.85546875" bestFit="1" customWidth="1"/>
  </cols>
  <sheetData>
    <row r="1" spans="1:6" x14ac:dyDescent="0.25">
      <c r="A1" s="14" t="s">
        <v>21</v>
      </c>
      <c r="B1" s="8"/>
      <c r="C1" s="8"/>
    </row>
    <row r="3" spans="1:6" x14ac:dyDescent="0.25">
      <c r="A3" t="s">
        <v>12</v>
      </c>
      <c r="B3" s="54" t="s">
        <v>69</v>
      </c>
      <c r="C3" s="54"/>
      <c r="E3" s="54" t="s">
        <v>19</v>
      </c>
      <c r="F3" s="54"/>
    </row>
    <row r="4" spans="1:6" x14ac:dyDescent="0.25">
      <c r="A4" t="s">
        <v>13</v>
      </c>
      <c r="B4" s="54" t="s">
        <v>70</v>
      </c>
      <c r="C4" s="54"/>
    </row>
    <row r="5" spans="1:6" x14ac:dyDescent="0.25">
      <c r="E5" s="53" t="s">
        <v>20</v>
      </c>
      <c r="F5" s="53"/>
    </row>
    <row r="6" spans="1:6" x14ac:dyDescent="0.25">
      <c r="A6" s="14" t="s">
        <v>22</v>
      </c>
      <c r="B6" s="14"/>
      <c r="C6" s="14"/>
    </row>
    <row r="7" spans="1:6" x14ac:dyDescent="0.25">
      <c r="A7" t="s">
        <v>14</v>
      </c>
      <c r="B7" s="54" t="s">
        <v>71</v>
      </c>
      <c r="C7" s="54"/>
    </row>
    <row r="8" spans="1:6" x14ac:dyDescent="0.25">
      <c r="A8" t="s">
        <v>15</v>
      </c>
      <c r="B8" s="3">
        <v>399.1</v>
      </c>
      <c r="C8" t="s">
        <v>0</v>
      </c>
    </row>
    <row r="9" spans="1:6" x14ac:dyDescent="0.25">
      <c r="A9" t="s">
        <v>16</v>
      </c>
      <c r="B9" s="3">
        <v>47</v>
      </c>
      <c r="C9" t="s">
        <v>1</v>
      </c>
    </row>
    <row r="10" spans="1:6" x14ac:dyDescent="0.25">
      <c r="A10" t="s">
        <v>17</v>
      </c>
      <c r="B10" s="3">
        <v>10</v>
      </c>
      <c r="C10" t="s">
        <v>2</v>
      </c>
    </row>
    <row r="11" spans="1:6" x14ac:dyDescent="0.25">
      <c r="A11" t="s">
        <v>18</v>
      </c>
      <c r="B11" s="3">
        <v>101.6</v>
      </c>
      <c r="C11" t="s">
        <v>3</v>
      </c>
    </row>
    <row r="12" spans="1:6" x14ac:dyDescent="0.25">
      <c r="A12" t="s">
        <v>23</v>
      </c>
      <c r="B12" s="3">
        <v>22.51</v>
      </c>
      <c r="C12" t="s">
        <v>4</v>
      </c>
    </row>
    <row r="13" spans="1:6" x14ac:dyDescent="0.25">
      <c r="A13" t="s">
        <v>24</v>
      </c>
      <c r="B13" s="3">
        <v>512.6</v>
      </c>
      <c r="C13" t="s">
        <v>5</v>
      </c>
    </row>
    <row r="14" spans="1:6" x14ac:dyDescent="0.25">
      <c r="A14" t="s">
        <v>25</v>
      </c>
      <c r="B14" s="3">
        <v>536.70000000000005</v>
      </c>
      <c r="C14" t="s">
        <v>3</v>
      </c>
    </row>
    <row r="15" spans="1:6" x14ac:dyDescent="0.25">
      <c r="A15" t="s">
        <v>26</v>
      </c>
      <c r="B15" s="3">
        <v>38.1</v>
      </c>
      <c r="C15" t="s">
        <v>3</v>
      </c>
    </row>
    <row r="16" spans="1:6" x14ac:dyDescent="0.25">
      <c r="B16" s="3"/>
    </row>
    <row r="17" spans="1:3" x14ac:dyDescent="0.25">
      <c r="B17" s="3"/>
    </row>
    <row r="19" spans="1:3" x14ac:dyDescent="0.25">
      <c r="A19" s="14" t="s">
        <v>27</v>
      </c>
      <c r="B19" s="14"/>
      <c r="C19" s="14"/>
    </row>
    <row r="20" spans="1:3" x14ac:dyDescent="0.25">
      <c r="A20" t="s">
        <v>28</v>
      </c>
      <c r="B20" s="53" t="str">
        <f>B7</f>
        <v>Oxel</v>
      </c>
      <c r="C20" s="53"/>
    </row>
    <row r="21" spans="1:3" x14ac:dyDescent="0.25">
      <c r="A21" t="s">
        <v>15</v>
      </c>
      <c r="B21" s="17">
        <f>B8</f>
        <v>399.1</v>
      </c>
      <c r="C21" s="17" t="s">
        <v>0</v>
      </c>
    </row>
    <row r="22" spans="1:3" x14ac:dyDescent="0.25">
      <c r="A22" t="s">
        <v>29</v>
      </c>
      <c r="B22" s="17">
        <f t="shared" ref="B22:B23" si="0">B9</f>
        <v>47</v>
      </c>
      <c r="C22" s="17" t="s">
        <v>1</v>
      </c>
    </row>
    <row r="23" spans="1:3" x14ac:dyDescent="0.25">
      <c r="A23" t="s">
        <v>17</v>
      </c>
      <c r="B23" s="17">
        <f t="shared" si="0"/>
        <v>10</v>
      </c>
      <c r="C23" s="17" t="s">
        <v>2</v>
      </c>
    </row>
    <row r="24" spans="1:3" x14ac:dyDescent="0.25">
      <c r="A24" s="20" t="s">
        <v>30</v>
      </c>
      <c r="B24" s="16">
        <f>B44</f>
        <v>164.46516446516446</v>
      </c>
      <c r="C24" s="17" t="s">
        <v>35</v>
      </c>
    </row>
    <row r="25" spans="1:3" x14ac:dyDescent="0.25">
      <c r="A25" t="s">
        <v>32</v>
      </c>
      <c r="B25" s="17">
        <f>B12*1000</f>
        <v>22510</v>
      </c>
      <c r="C25" s="17" t="s">
        <v>36</v>
      </c>
    </row>
    <row r="26" spans="1:3" x14ac:dyDescent="0.25">
      <c r="A26" t="s">
        <v>31</v>
      </c>
      <c r="B26" s="17">
        <f>B13</f>
        <v>512.6</v>
      </c>
      <c r="C26" s="17" t="s">
        <v>37</v>
      </c>
    </row>
    <row r="27" spans="1:3" x14ac:dyDescent="0.25">
      <c r="A27" t="s">
        <v>34</v>
      </c>
      <c r="B27" s="18">
        <f>B15*B54</f>
        <v>139.827</v>
      </c>
      <c r="C27" s="17" t="s">
        <v>3</v>
      </c>
    </row>
    <row r="28" spans="1:3" x14ac:dyDescent="0.25">
      <c r="A28" t="s">
        <v>33</v>
      </c>
      <c r="B28" s="17">
        <f>B14</f>
        <v>536.70000000000005</v>
      </c>
      <c r="C28" s="17" t="s">
        <v>3</v>
      </c>
    </row>
    <row r="29" spans="1:3" x14ac:dyDescent="0.25">
      <c r="A29" s="26" t="s">
        <v>39</v>
      </c>
      <c r="B29" s="16">
        <f>B62*0.6214</f>
        <v>6977.7219476554119</v>
      </c>
      <c r="C29" s="17" t="s">
        <v>38</v>
      </c>
    </row>
    <row r="30" spans="1:3" x14ac:dyDescent="0.25">
      <c r="A30" s="26" t="s">
        <v>68</v>
      </c>
      <c r="B30" s="28">
        <f>B29*1.609344</f>
        <v>11229.554950127553</v>
      </c>
      <c r="C30" s="17" t="s">
        <v>8</v>
      </c>
    </row>
    <row r="32" spans="1:3" x14ac:dyDescent="0.25">
      <c r="A32" s="14" t="s">
        <v>40</v>
      </c>
      <c r="B32" s="8"/>
      <c r="C32" s="8"/>
    </row>
    <row r="34" spans="1:3" x14ac:dyDescent="0.25">
      <c r="A34" s="21" t="s">
        <v>41</v>
      </c>
      <c r="B34" s="20"/>
      <c r="C34" s="20"/>
    </row>
    <row r="35" spans="1:3" x14ac:dyDescent="0.25">
      <c r="A35" s="1"/>
    </row>
    <row r="36" spans="1:3" x14ac:dyDescent="0.25">
      <c r="A36" t="s">
        <v>47</v>
      </c>
      <c r="B36">
        <f>(300*60*24)/1000</f>
        <v>432</v>
      </c>
      <c r="C36" t="s">
        <v>42</v>
      </c>
    </row>
    <row r="37" spans="1:3" x14ac:dyDescent="0.25">
      <c r="A37" s="2" t="s">
        <v>43</v>
      </c>
    </row>
    <row r="38" spans="1:3" x14ac:dyDescent="0.25">
      <c r="A38" s="2"/>
    </row>
    <row r="39" spans="1:3" x14ac:dyDescent="0.25">
      <c r="A39" t="s">
        <v>44</v>
      </c>
      <c r="B39">
        <v>1.43</v>
      </c>
      <c r="C39" t="s">
        <v>7</v>
      </c>
    </row>
    <row r="40" spans="1:3" x14ac:dyDescent="0.25">
      <c r="A40" t="s">
        <v>45</v>
      </c>
      <c r="B40">
        <f>(1.43/1000)*432</f>
        <v>0.61775999999999998</v>
      </c>
      <c r="C40" t="s">
        <v>46</v>
      </c>
    </row>
    <row r="42" spans="1:3" x14ac:dyDescent="0.25">
      <c r="A42" s="4" t="s">
        <v>48</v>
      </c>
      <c r="B42" s="9"/>
      <c r="C42" s="5"/>
    </row>
    <row r="43" spans="1:3" x14ac:dyDescent="0.25">
      <c r="A43" s="6" t="s">
        <v>49</v>
      </c>
      <c r="B43">
        <f>B11</f>
        <v>101.6</v>
      </c>
      <c r="C43" s="10" t="s">
        <v>3</v>
      </c>
    </row>
    <row r="44" spans="1:3" x14ac:dyDescent="0.25">
      <c r="A44" s="7" t="s">
        <v>50</v>
      </c>
      <c r="B44" s="19">
        <f>B43/B40</f>
        <v>164.46516446516446</v>
      </c>
      <c r="C44" s="11" t="s">
        <v>35</v>
      </c>
    </row>
    <row r="46" spans="1:3" x14ac:dyDescent="0.25">
      <c r="A46" s="27" t="s">
        <v>51</v>
      </c>
      <c r="B46" s="26"/>
      <c r="C46" s="26"/>
    </row>
    <row r="48" spans="1:3" x14ac:dyDescent="0.25">
      <c r="A48" t="s">
        <v>62</v>
      </c>
      <c r="B48">
        <v>109</v>
      </c>
      <c r="C48" t="s">
        <v>52</v>
      </c>
    </row>
    <row r="49" spans="1:3" x14ac:dyDescent="0.25">
      <c r="A49" t="s">
        <v>63</v>
      </c>
      <c r="B49" s="22">
        <f>B48/0.6214</f>
        <v>175.41036369488253</v>
      </c>
      <c r="C49" t="s">
        <v>59</v>
      </c>
    </row>
    <row r="50" spans="1:3" x14ac:dyDescent="0.25">
      <c r="A50" s="2" t="s">
        <v>53</v>
      </c>
    </row>
    <row r="51" spans="1:3" x14ac:dyDescent="0.25">
      <c r="A51" t="s">
        <v>54</v>
      </c>
      <c r="B51" s="12">
        <v>13000</v>
      </c>
      <c r="C51" t="s">
        <v>8</v>
      </c>
    </row>
    <row r="52" spans="1:3" x14ac:dyDescent="0.25">
      <c r="A52" t="s">
        <v>55</v>
      </c>
      <c r="B52" s="12">
        <f>B51*0.6214</f>
        <v>8078.2</v>
      </c>
      <c r="C52" t="s">
        <v>38</v>
      </c>
    </row>
    <row r="53" spans="1:3" x14ac:dyDescent="0.25">
      <c r="A53" s="2" t="s">
        <v>56</v>
      </c>
      <c r="B53" s="12"/>
    </row>
    <row r="54" spans="1:3" x14ac:dyDescent="0.25">
      <c r="A54" t="s">
        <v>57</v>
      </c>
      <c r="B54" s="15">
        <v>3.67</v>
      </c>
    </row>
    <row r="55" spans="1:3" x14ac:dyDescent="0.25">
      <c r="A55" s="2" t="s">
        <v>58</v>
      </c>
      <c r="B55" s="15"/>
    </row>
    <row r="56" spans="1:3" x14ac:dyDescent="0.25">
      <c r="A56" t="s">
        <v>60</v>
      </c>
      <c r="B56">
        <f>B48*B51/1000</f>
        <v>1417</v>
      </c>
      <c r="C56" t="s">
        <v>61</v>
      </c>
    </row>
    <row r="58" spans="1:3" x14ac:dyDescent="0.25">
      <c r="A58" s="4" t="s">
        <v>65</v>
      </c>
      <c r="B58" s="9"/>
      <c r="C58" s="5"/>
    </row>
    <row r="59" spans="1:3" x14ac:dyDescent="0.25">
      <c r="A59" s="6" t="s">
        <v>66</v>
      </c>
      <c r="B59">
        <f>B14</f>
        <v>536.70000000000005</v>
      </c>
      <c r="C59" s="10" t="s">
        <v>9</v>
      </c>
    </row>
    <row r="60" spans="1:3" x14ac:dyDescent="0.25">
      <c r="A60" s="6" t="s">
        <v>67</v>
      </c>
      <c r="B60">
        <f>B59*B54</f>
        <v>1969.6890000000001</v>
      </c>
      <c r="C60" s="10" t="s">
        <v>10</v>
      </c>
    </row>
    <row r="61" spans="1:3" x14ac:dyDescent="0.25">
      <c r="A61" s="23" t="s">
        <v>11</v>
      </c>
      <c r="B61" s="25">
        <f>B60/(B48/1000)</f>
        <v>18070.541284403669</v>
      </c>
      <c r="C61" s="24" t="s">
        <v>6</v>
      </c>
    </row>
    <row r="62" spans="1:3" x14ac:dyDescent="0.25">
      <c r="A62" s="7" t="s">
        <v>11</v>
      </c>
      <c r="B62" s="19">
        <f>B60/(B49/1000)</f>
        <v>11229.03435412844</v>
      </c>
      <c r="C62" s="13" t="s">
        <v>64</v>
      </c>
    </row>
  </sheetData>
  <mergeCells count="6">
    <mergeCell ref="B3:C3"/>
    <mergeCell ref="B4:C4"/>
    <mergeCell ref="B7:C7"/>
    <mergeCell ref="B20:C20"/>
    <mergeCell ref="E3:F3"/>
    <mergeCell ref="E5:F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4E176F15A1B48BC8D9E5FF2FB41D8" ma:contentTypeVersion="4" ma:contentTypeDescription="Een nieuw document maken." ma:contentTypeScope="" ma:versionID="e1b1fcaa896be686cd720190fba9fef1">
  <xsd:schema xmlns:xsd="http://www.w3.org/2001/XMLSchema" xmlns:xs="http://www.w3.org/2001/XMLSchema" xmlns:p="http://schemas.microsoft.com/office/2006/metadata/properties" xmlns:ns2="7949ec50-aa05-4311-b5e6-d53d372a3b67" targetNamespace="http://schemas.microsoft.com/office/2006/metadata/properties" ma:root="true" ma:fieldsID="83b44ce93baa5ad01d47002b7eef2151" ns2:_="">
    <xsd:import namespace="7949ec50-aa05-4311-b5e6-d53d372a3b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ec50-aa05-4311-b5e6-d53d372a3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F979C-0EC5-4A82-96DF-2D60DBD49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E695D-9AF2-4AD9-BDD1-845742CB68E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49ec50-aa05-4311-b5e6-d53d372a3b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836ECE-9E30-4C2F-A0A6-19EA7029E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ec50-aa05-4311-b5e6-d53d372a3b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Svenska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Rotteveel</dc:creator>
  <cp:keywords/>
  <dc:description/>
  <cp:lastModifiedBy>Johan Östberg</cp:lastModifiedBy>
  <cp:revision/>
  <cp:lastPrinted>2021-07-03T06:59:59Z</cp:lastPrinted>
  <dcterms:created xsi:type="dcterms:W3CDTF">2020-05-22T10:31:42Z</dcterms:created>
  <dcterms:modified xsi:type="dcterms:W3CDTF">2023-06-14T06:54:34Z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0x01010060F4E176F15A1B48BC8D9E5FF2FB41D8</vt:lpwstr>
  </property>
</Properties>
</file>